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yurev\Desktop\"/>
    </mc:Choice>
  </mc:AlternateContent>
  <bookViews>
    <workbookView xWindow="-120" yWindow="-120" windowWidth="29040" windowHeight="15840"/>
  </bookViews>
  <sheets>
    <sheet name="Объемы производства на 26-27год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5" i="2" l="1"/>
  <c r="E25" i="2"/>
  <c r="Y25" i="2"/>
  <c r="AH25" i="2"/>
  <c r="AA25" i="2"/>
  <c r="C26" i="2" l="1"/>
  <c r="Z26" i="2" l="1"/>
  <c r="AB26" i="2"/>
  <c r="AD26" i="2"/>
  <c r="AF26" i="2"/>
  <c r="AG25" i="2"/>
  <c r="AE25" i="2"/>
  <c r="AC25" i="2"/>
  <c r="AH6" i="2" l="1"/>
  <c r="AI7" i="2"/>
  <c r="AG6" i="2"/>
  <c r="AG26" i="2" s="1"/>
  <c r="AE6" i="2"/>
  <c r="AE26" i="2" s="1"/>
  <c r="AC6" i="2"/>
  <c r="AC26" i="2" s="1"/>
  <c r="AA6" i="2"/>
  <c r="AA26" i="2" s="1"/>
  <c r="Y6" i="2"/>
  <c r="Y26" i="2" s="1"/>
  <c r="W6" i="2"/>
  <c r="C8" i="2" l="1"/>
  <c r="E8" i="2" s="1"/>
  <c r="AI16" i="2"/>
  <c r="AI9" i="2"/>
  <c r="AI8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26" i="2"/>
  <c r="E6" i="2"/>
  <c r="U26" i="2"/>
  <c r="C9" i="2"/>
  <c r="E9" i="2" s="1"/>
  <c r="E10" i="2"/>
  <c r="AI10" i="2"/>
  <c r="C11" i="2"/>
  <c r="E11" i="2" s="1"/>
  <c r="AI11" i="2"/>
  <c r="C12" i="2"/>
  <c r="E12" i="2" s="1"/>
  <c r="E13" i="2"/>
  <c r="AI13" i="2"/>
  <c r="E14" i="2"/>
  <c r="AI14" i="2"/>
  <c r="E15" i="2"/>
  <c r="AI15" i="2"/>
  <c r="C16" i="2"/>
  <c r="E16" i="2" s="1"/>
  <c r="E17" i="2"/>
  <c r="AI17" i="2"/>
  <c r="C18" i="2"/>
  <c r="E18" i="2" s="1"/>
  <c r="C19" i="2"/>
  <c r="E19" i="2" s="1"/>
  <c r="AI19" i="2"/>
  <c r="E20" i="2"/>
  <c r="AI20" i="2"/>
  <c r="AI21" i="2"/>
  <c r="E22" i="2"/>
  <c r="AI22" i="2"/>
  <c r="E23" i="2"/>
  <c r="E24" i="2"/>
  <c r="F26" i="2"/>
  <c r="H26" i="2"/>
  <c r="J26" i="2"/>
  <c r="L26" i="2"/>
  <c r="N26" i="2"/>
  <c r="P26" i="2"/>
  <c r="R26" i="2"/>
  <c r="T26" i="2"/>
  <c r="V26" i="2"/>
  <c r="X26" i="2"/>
  <c r="E26" i="2" l="1"/>
  <c r="AI6" i="2"/>
  <c r="AI12" i="2"/>
  <c r="AI18" i="2"/>
  <c r="M26" i="2"/>
  <c r="O26" i="2"/>
  <c r="Q26" i="2"/>
  <c r="I26" i="2"/>
  <c r="S26" i="2"/>
  <c r="W26" i="2"/>
  <c r="K26" i="2"/>
  <c r="G26" i="2"/>
  <c r="AI26" i="2" l="1"/>
</calcChain>
</file>

<file path=xl/sharedStrings.xml><?xml version="1.0" encoding="utf-8"?>
<sst xmlns="http://schemas.openxmlformats.org/spreadsheetml/2006/main" count="45" uniqueCount="43">
  <si>
    <t>Выработка</t>
  </si>
  <si>
    <t>Длина, м</t>
  </si>
  <si>
    <t>Sвч, м2</t>
  </si>
  <si>
    <t>Объем вч., м2</t>
  </si>
  <si>
    <t>Заезд №4</t>
  </si>
  <si>
    <t>Заезд на водоотлив</t>
  </si>
  <si>
    <t>Заезд №2</t>
  </si>
  <si>
    <t>Заезд №3</t>
  </si>
  <si>
    <t>Заезд №1</t>
  </si>
  <si>
    <t>Межкамерная сбойка</t>
  </si>
  <si>
    <t>Заезд к насосной</t>
  </si>
  <si>
    <t>Шламосборник №1</t>
  </si>
  <si>
    <t>Шламосборник №2</t>
  </si>
  <si>
    <t>Водосборник №1</t>
  </si>
  <si>
    <t>Водосборник №2</t>
  </si>
  <si>
    <t>Камера насосной станции</t>
  </si>
  <si>
    <t>Камера ЦПП</t>
  </si>
  <si>
    <t>Колодцы</t>
  </si>
  <si>
    <t>Итого</t>
  </si>
  <si>
    <t>№ п/п</t>
  </si>
  <si>
    <t>Заходка под ВВ гор.284м</t>
  </si>
  <si>
    <t>Шламосборник гор.-292м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</si>
  <si>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</si>
  <si>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</si>
  <si>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</si>
  <si>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</si>
  <si>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</si>
  <si>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</si>
  <si>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</si>
  <si>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</si>
  <si>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</si>
  <si>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</si>
  <si>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</si>
  <si>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2027год</t>
  </si>
  <si>
    <t>2026 год</t>
  </si>
  <si>
    <t>Итого 2026-2027год</t>
  </si>
  <si>
    <t xml:space="preserve">январь </t>
  </si>
  <si>
    <t xml:space="preserve">Вентяляционный квершлаг гор.-305м </t>
  </si>
  <si>
    <t xml:space="preserve">График проходки и крепления горных выработок гор -305м. ООО " Абазинский рудник" </t>
  </si>
  <si>
    <t>в 2026 - 2027 г. при  участии подрядных организаций.</t>
  </si>
  <si>
    <t>Буровой штрек гор.-260м 5 р.т. с заходками и нишами</t>
  </si>
  <si>
    <t xml:space="preserve">Приложение №1 </t>
  </si>
  <si>
    <t>ГВУ ( главная водоотливная установка)   гор.-295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</si>
</sst>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-* #,##0\ _₽_-;\-* #,##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6" fontId="2" fillId="0" borderId="0" xfId="1" applyNumberFormat="1" applyFont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center" vertical="center"/>
    </xf>
    <xf numFmtId="166" fontId="5" fillId="0" borderId="5" xfId="1" applyNumberFormat="1" applyFont="1" applyBorder="1" applyAlignment="1">
      <alignment horizontal="center" vertical="center"/>
    </xf>
    <xf numFmtId="166" fontId="5" fillId="2" borderId="1" xfId="1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7" fontId="5" fillId="2" borderId="5" xfId="0" applyNumberFormat="1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center" vertical="center"/>
    </xf>
    <xf numFmtId="166" fontId="5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"/>
  <sheetViews>
    <sheetView tabSelected="1" zoomScale="70" zoomScaleNormal="70" workbookViewId="0">
      <selection activeCell="AA8" sqref="AA8"/>
    </sheetView>
  </sheetViews>
  <sheetFormatPr defaultColWidth="15.85546875" defaultRowHeight="15.75" x14ac:dyDescent="0.25"/>
  <cols>
    <col min="1" max="1" width="8" style="1" customWidth="1"/>
    <col min="2" max="2" width="40.7109375" style="2" customWidth="1"/>
    <col min="3" max="3" width="9.140625" style="2" customWidth="1"/>
    <col min="4" max="4" width="8.7109375" style="2" customWidth="1"/>
    <col min="5" max="5" width="10.85546875" style="2" customWidth="1"/>
    <col min="6" max="6" width="8.85546875" style="2" customWidth="1"/>
    <col min="7" max="7" width="9.42578125" style="1" customWidth="1"/>
    <col min="8" max="8" width="9.5703125" style="1" customWidth="1"/>
    <col min="9" max="9" width="9.85546875" style="1" customWidth="1"/>
    <col min="10" max="10" width="8.140625" style="1" customWidth="1"/>
    <col min="11" max="11" width="9.7109375" style="1" customWidth="1"/>
    <col min="12" max="12" width="7.7109375" style="1" customWidth="1"/>
    <col min="13" max="13" width="9.7109375" style="1" customWidth="1"/>
    <col min="14" max="14" width="7.85546875" style="1" customWidth="1"/>
    <col min="15" max="15" width="9.7109375" style="1" customWidth="1"/>
    <col min="16" max="16" width="7.42578125" style="1" customWidth="1"/>
    <col min="17" max="17" width="9.42578125" style="1" customWidth="1"/>
    <col min="18" max="18" width="7.5703125" style="1" customWidth="1"/>
    <col min="19" max="19" width="9.42578125" style="1" customWidth="1"/>
    <col min="20" max="20" width="7.7109375" style="1" customWidth="1"/>
    <col min="21" max="21" width="9.7109375" style="1" customWidth="1"/>
    <col min="22" max="22" width="9" style="1" customWidth="1"/>
    <col min="23" max="23" width="10.140625" style="1" customWidth="1"/>
    <col min="24" max="24" width="9.140625" style="1" customWidth="1"/>
    <col min="25" max="26" width="9.5703125" style="1" customWidth="1"/>
    <col min="27" max="27" width="9.7109375" style="1" customWidth="1"/>
    <col min="28" max="33" width="9.5703125" style="1" customWidth="1"/>
    <col min="34" max="34" width="9.140625" style="1" customWidth="1"/>
    <col min="35" max="35" width="10.5703125" style="1" customWidth="1"/>
    <col min="36" max="16384" width="15.85546875" style="2"/>
  </cols>
  <sheetData>
    <row r="1" spans="1:35" ht="35.25" customHeight="1" x14ac:dyDescent="0.25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35" ht="30" customHeight="1" x14ac:dyDescent="0.2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ht="27.75" customHeight="1" x14ac:dyDescent="0.25">
      <c r="A3" s="51" t="s">
        <v>39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35" ht="27" customHeight="1" x14ac:dyDescent="0.25">
      <c r="A4" s="23"/>
      <c r="B4" s="52"/>
      <c r="C4" s="52"/>
      <c r="D4" s="52"/>
      <c r="E4" s="53"/>
      <c r="F4" s="48" t="s">
        <v>34</v>
      </c>
      <c r="G4" s="49"/>
      <c r="H4" s="49"/>
      <c r="I4" s="50"/>
      <c r="J4" s="48" t="s">
        <v>33</v>
      </c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  <c r="AH4" s="42" t="s">
        <v>35</v>
      </c>
      <c r="AI4" s="43"/>
    </row>
    <row r="5" spans="1:35" s="4" customFormat="1" ht="69" customHeight="1" x14ac:dyDescent="0.25">
      <c r="A5" s="3" t="s">
        <v>19</v>
      </c>
      <c r="B5" s="7" t="s">
        <v>0</v>
      </c>
      <c r="C5" s="13" t="s">
        <v>1</v>
      </c>
      <c r="D5" s="13" t="s">
        <v>2</v>
      </c>
      <c r="E5" s="13" t="s">
        <v>3</v>
      </c>
      <c r="F5" s="46" t="s">
        <v>31</v>
      </c>
      <c r="G5" s="47"/>
      <c r="H5" s="46" t="s">
        <v>32</v>
      </c>
      <c r="I5" s="47"/>
      <c r="J5" s="46" t="s">
        <v>36</v>
      </c>
      <c r="K5" s="47"/>
      <c r="L5" s="46" t="s">
        <v>22</v>
      </c>
      <c r="M5" s="47"/>
      <c r="N5" s="46" t="s">
        <v>23</v>
      </c>
      <c r="O5" s="47"/>
      <c r="P5" s="46" t="s">
        <v>24</v>
      </c>
      <c r="Q5" s="47"/>
      <c r="R5" s="46" t="s">
        <v>25</v>
      </c>
      <c r="S5" s="47"/>
      <c r="T5" s="46" t="s">
        <v>26</v>
      </c>
      <c r="U5" s="47"/>
      <c r="V5" s="46" t="s">
        <v>27</v>
      </c>
      <c r="W5" s="47"/>
      <c r="X5" s="46" t="s">
        <v>28</v>
      </c>
      <c r="Y5" s="47"/>
      <c r="Z5" s="46" t="s">
        <v>29</v>
      </c>
      <c r="AA5" s="47"/>
      <c r="AB5" s="46" t="s">
        <v>30</v>
      </c>
      <c r="AC5" s="47"/>
      <c r="AD5" s="46" t="s">
        <v>31</v>
      </c>
      <c r="AE5" s="47"/>
      <c r="AF5" s="46" t="s">
        <v>32</v>
      </c>
      <c r="AG5" s="47"/>
      <c r="AH5" s="44"/>
      <c r="AI5" s="45"/>
    </row>
    <row r="6" spans="1:35" s="4" customFormat="1" ht="45" customHeight="1" x14ac:dyDescent="0.25">
      <c r="A6" s="39">
        <v>1</v>
      </c>
      <c r="B6" s="22" t="s">
        <v>37</v>
      </c>
      <c r="C6" s="30">
        <v>800</v>
      </c>
      <c r="D6" s="31">
        <v>14.7</v>
      </c>
      <c r="E6" s="29">
        <f>ROUND(C6*D6,0)</f>
        <v>11760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>
        <v>35</v>
      </c>
      <c r="W6" s="6">
        <f>V6*D6</f>
        <v>514.5</v>
      </c>
      <c r="X6" s="6">
        <v>50</v>
      </c>
      <c r="Y6" s="6">
        <f>X6*D6</f>
        <v>735</v>
      </c>
      <c r="Z6" s="6">
        <v>60</v>
      </c>
      <c r="AA6" s="6">
        <f>Z6*D6</f>
        <v>882</v>
      </c>
      <c r="AB6" s="6">
        <v>60</v>
      </c>
      <c r="AC6" s="6">
        <f>AB6*D6</f>
        <v>882</v>
      </c>
      <c r="AD6" s="6">
        <v>60</v>
      </c>
      <c r="AE6" s="6">
        <f>AD6*D6</f>
        <v>882</v>
      </c>
      <c r="AF6" s="6">
        <v>60</v>
      </c>
      <c r="AG6" s="6">
        <f>AF6*D6</f>
        <v>882</v>
      </c>
      <c r="AH6" s="17">
        <f>F6+H6+J6+L6+N6+P6+R6+T6+V6+X6+Z6+AB6+AD6+AF6</f>
        <v>325</v>
      </c>
      <c r="AI6" s="17">
        <f>G6+I6+K6+M6+O6+Q6+S6+U6+W6+Y6</f>
        <v>1249.5</v>
      </c>
    </row>
    <row r="7" spans="1:35" s="4" customFormat="1" ht="48" customHeight="1" x14ac:dyDescent="0.25">
      <c r="A7" s="40">
        <v>2</v>
      </c>
      <c r="B7" s="41" t="s">
        <v>42</v>
      </c>
      <c r="C7" s="30">
        <v>904</v>
      </c>
      <c r="D7" s="31"/>
      <c r="E7" s="29">
        <v>17004</v>
      </c>
      <c r="F7" s="6"/>
      <c r="G7" s="6">
        <v>1200</v>
      </c>
      <c r="H7" s="6"/>
      <c r="I7" s="6">
        <v>1500</v>
      </c>
      <c r="J7" s="6"/>
      <c r="K7" s="6">
        <v>2000</v>
      </c>
      <c r="L7" s="6"/>
      <c r="M7" s="6">
        <v>2000</v>
      </c>
      <c r="N7" s="6"/>
      <c r="O7" s="6">
        <v>2100</v>
      </c>
      <c r="P7" s="6"/>
      <c r="Q7" s="6">
        <v>2100</v>
      </c>
      <c r="R7" s="6"/>
      <c r="S7" s="6">
        <v>2100</v>
      </c>
      <c r="T7" s="6"/>
      <c r="U7" s="6">
        <v>2100</v>
      </c>
      <c r="V7" s="6"/>
      <c r="W7" s="6">
        <v>1600</v>
      </c>
      <c r="X7" s="6"/>
      <c r="Y7" s="6">
        <v>304</v>
      </c>
      <c r="Z7" s="6"/>
      <c r="AA7" s="7"/>
      <c r="AB7" s="6"/>
      <c r="AC7" s="6"/>
      <c r="AD7" s="6"/>
      <c r="AE7" s="6"/>
      <c r="AF7" s="6"/>
      <c r="AG7" s="6"/>
      <c r="AH7" s="17">
        <v>904</v>
      </c>
      <c r="AI7" s="17">
        <f>G7+I7+K7+M7+O7+Q7+S7+U7+W7+Y7+AA7+AC7</f>
        <v>17004</v>
      </c>
    </row>
    <row r="8" spans="1:35" s="4" customFormat="1" ht="30" customHeight="1" x14ac:dyDescent="0.25">
      <c r="A8" s="20"/>
      <c r="B8" s="9" t="s">
        <v>4</v>
      </c>
      <c r="C8" s="7">
        <f>42.1+17.5</f>
        <v>59.6</v>
      </c>
      <c r="D8" s="10">
        <v>17</v>
      </c>
      <c r="E8" s="6">
        <f>ROUND(C8*D8,0)</f>
        <v>1013</v>
      </c>
      <c r="F8" s="26"/>
      <c r="G8" s="26"/>
      <c r="H8" s="26"/>
      <c r="I8" s="2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7"/>
      <c r="AB8" s="6"/>
      <c r="AC8" s="6"/>
      <c r="AD8" s="6"/>
      <c r="AE8" s="6"/>
      <c r="AF8" s="6"/>
      <c r="AG8" s="6"/>
      <c r="AH8" s="17">
        <f t="shared" ref="AH8:AH22" si="0">F8+H8+J8+L8+N8+P8+R8+T8+V8+X8</f>
        <v>0</v>
      </c>
      <c r="AI8" s="17">
        <f t="shared" ref="AI8:AI22" si="1">G8+I8+K8+M8+O8+Q8+S8+U8+W8+Y8</f>
        <v>0</v>
      </c>
    </row>
    <row r="9" spans="1:35" s="4" customFormat="1" ht="30" customHeight="1" x14ac:dyDescent="0.25">
      <c r="A9" s="21"/>
      <c r="B9" s="9" t="s">
        <v>5</v>
      </c>
      <c r="C9" s="11">
        <f>54.9+7</f>
        <v>61.9</v>
      </c>
      <c r="D9" s="10">
        <v>17</v>
      </c>
      <c r="E9" s="6">
        <f t="shared" ref="E9:E24" si="2">ROUND(C9*D9,0)</f>
        <v>1052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8"/>
      <c r="AB9" s="26"/>
      <c r="AC9" s="26"/>
      <c r="AD9" s="26"/>
      <c r="AE9" s="26"/>
      <c r="AF9" s="6"/>
      <c r="AG9" s="6"/>
      <c r="AH9" s="17">
        <f t="shared" si="0"/>
        <v>0</v>
      </c>
      <c r="AI9" s="17">
        <f t="shared" si="1"/>
        <v>0</v>
      </c>
    </row>
    <row r="10" spans="1:35" s="4" customFormat="1" ht="30" customHeight="1" x14ac:dyDescent="0.25">
      <c r="A10" s="21"/>
      <c r="B10" s="9" t="s">
        <v>6</v>
      </c>
      <c r="C10" s="11">
        <v>14.1</v>
      </c>
      <c r="D10" s="10">
        <v>17</v>
      </c>
      <c r="E10" s="6">
        <f t="shared" si="2"/>
        <v>240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8"/>
      <c r="AB10" s="26"/>
      <c r="AC10" s="26"/>
      <c r="AD10" s="26"/>
      <c r="AE10" s="26"/>
      <c r="AF10" s="6"/>
      <c r="AG10" s="6"/>
      <c r="AH10" s="17">
        <f t="shared" si="0"/>
        <v>0</v>
      </c>
      <c r="AI10" s="17">
        <f t="shared" si="1"/>
        <v>0</v>
      </c>
    </row>
    <row r="11" spans="1:35" s="4" customFormat="1" ht="30" customHeight="1" x14ac:dyDescent="0.25">
      <c r="A11" s="21"/>
      <c r="B11" s="9" t="s">
        <v>7</v>
      </c>
      <c r="C11" s="11">
        <f>8+8+8+9.9+48.8</f>
        <v>82.699999999999989</v>
      </c>
      <c r="D11" s="10">
        <v>17</v>
      </c>
      <c r="E11" s="6">
        <f t="shared" si="2"/>
        <v>1406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8"/>
      <c r="AB11" s="26"/>
      <c r="AC11" s="26"/>
      <c r="AD11" s="26"/>
      <c r="AE11" s="26"/>
      <c r="AF11" s="6"/>
      <c r="AG11" s="6"/>
      <c r="AH11" s="17">
        <f t="shared" si="0"/>
        <v>0</v>
      </c>
      <c r="AI11" s="17">
        <f t="shared" si="1"/>
        <v>0</v>
      </c>
    </row>
    <row r="12" spans="1:35" s="4" customFormat="1" ht="30" customHeight="1" x14ac:dyDescent="0.25">
      <c r="A12" s="21"/>
      <c r="B12" s="9" t="s">
        <v>8</v>
      </c>
      <c r="C12" s="7">
        <f>11.6+89.6+19.6+6+22.8</f>
        <v>149.6</v>
      </c>
      <c r="D12" s="10">
        <v>17</v>
      </c>
      <c r="E12" s="6">
        <f t="shared" si="2"/>
        <v>2543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8"/>
      <c r="AB12" s="26"/>
      <c r="AC12" s="26"/>
      <c r="AD12" s="26"/>
      <c r="AE12" s="26"/>
      <c r="AF12" s="6"/>
      <c r="AG12" s="6"/>
      <c r="AH12" s="17">
        <f t="shared" si="0"/>
        <v>0</v>
      </c>
      <c r="AI12" s="17">
        <f t="shared" si="1"/>
        <v>0</v>
      </c>
    </row>
    <row r="13" spans="1:35" s="4" customFormat="1" ht="30" customHeight="1" x14ac:dyDescent="0.25">
      <c r="A13" s="21"/>
      <c r="B13" s="9" t="s">
        <v>9</v>
      </c>
      <c r="C13" s="7">
        <v>9.6</v>
      </c>
      <c r="D13" s="10">
        <v>17</v>
      </c>
      <c r="E13" s="6">
        <f t="shared" si="2"/>
        <v>163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8"/>
      <c r="AB13" s="26"/>
      <c r="AC13" s="26"/>
      <c r="AD13" s="26"/>
      <c r="AE13" s="26"/>
      <c r="AF13" s="6"/>
      <c r="AG13" s="6"/>
      <c r="AH13" s="17">
        <f t="shared" si="0"/>
        <v>0</v>
      </c>
      <c r="AI13" s="17">
        <f t="shared" si="1"/>
        <v>0</v>
      </c>
    </row>
    <row r="14" spans="1:35" s="4" customFormat="1" ht="30" customHeight="1" x14ac:dyDescent="0.25">
      <c r="A14" s="21"/>
      <c r="B14" s="9" t="s">
        <v>10</v>
      </c>
      <c r="C14" s="7">
        <v>41.9</v>
      </c>
      <c r="D14" s="10">
        <v>17</v>
      </c>
      <c r="E14" s="6">
        <f t="shared" si="2"/>
        <v>712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8"/>
      <c r="AB14" s="26"/>
      <c r="AC14" s="26"/>
      <c r="AD14" s="26"/>
      <c r="AE14" s="26"/>
      <c r="AF14" s="6"/>
      <c r="AG14" s="6"/>
      <c r="AH14" s="18">
        <f t="shared" si="0"/>
        <v>0</v>
      </c>
      <c r="AI14" s="18">
        <f t="shared" si="1"/>
        <v>0</v>
      </c>
    </row>
    <row r="15" spans="1:35" s="4" customFormat="1" ht="30" customHeight="1" x14ac:dyDescent="0.25">
      <c r="A15" s="21"/>
      <c r="B15" s="9" t="s">
        <v>21</v>
      </c>
      <c r="C15" s="12">
        <v>7</v>
      </c>
      <c r="D15" s="10">
        <v>17</v>
      </c>
      <c r="E15" s="6">
        <f t="shared" si="2"/>
        <v>119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8"/>
      <c r="AB15" s="26"/>
      <c r="AC15" s="26"/>
      <c r="AD15" s="26"/>
      <c r="AE15" s="26"/>
      <c r="AF15" s="6"/>
      <c r="AG15" s="6"/>
      <c r="AH15" s="17">
        <f t="shared" si="0"/>
        <v>0</v>
      </c>
      <c r="AI15" s="17">
        <f t="shared" si="1"/>
        <v>0</v>
      </c>
    </row>
    <row r="16" spans="1:35" s="4" customFormat="1" ht="30" customHeight="1" x14ac:dyDescent="0.25">
      <c r="A16" s="21"/>
      <c r="B16" s="9" t="s">
        <v>11</v>
      </c>
      <c r="C16" s="7">
        <f>31.3+36.4+14.4</f>
        <v>82.100000000000009</v>
      </c>
      <c r="D16" s="10">
        <v>19.2</v>
      </c>
      <c r="E16" s="6">
        <f t="shared" si="2"/>
        <v>1576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8"/>
      <c r="AB16" s="26"/>
      <c r="AC16" s="26"/>
      <c r="AD16" s="26"/>
      <c r="AE16" s="26"/>
      <c r="AF16" s="6"/>
      <c r="AG16" s="6"/>
      <c r="AH16" s="17">
        <f t="shared" si="0"/>
        <v>0</v>
      </c>
      <c r="AI16" s="17">
        <f t="shared" si="1"/>
        <v>0</v>
      </c>
    </row>
    <row r="17" spans="1:35" s="4" customFormat="1" ht="30" customHeight="1" x14ac:dyDescent="0.25">
      <c r="A17" s="21"/>
      <c r="B17" s="9" t="s">
        <v>12</v>
      </c>
      <c r="C17" s="7">
        <v>50.7</v>
      </c>
      <c r="D17" s="10">
        <v>19.2</v>
      </c>
      <c r="E17" s="6">
        <f t="shared" si="2"/>
        <v>973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8"/>
      <c r="AB17" s="26"/>
      <c r="AC17" s="26"/>
      <c r="AD17" s="26"/>
      <c r="AE17" s="26"/>
      <c r="AF17" s="6"/>
      <c r="AG17" s="6"/>
      <c r="AH17" s="17">
        <f t="shared" si="0"/>
        <v>0</v>
      </c>
      <c r="AI17" s="17">
        <f t="shared" si="1"/>
        <v>0</v>
      </c>
    </row>
    <row r="18" spans="1:35" s="4" customFormat="1" ht="30" customHeight="1" x14ac:dyDescent="0.25">
      <c r="A18" s="21"/>
      <c r="B18" s="9" t="s">
        <v>13</v>
      </c>
      <c r="C18" s="7">
        <f>88.3+16.8</f>
        <v>105.1</v>
      </c>
      <c r="D18" s="10">
        <v>19.2</v>
      </c>
      <c r="E18" s="6">
        <f t="shared" si="2"/>
        <v>2018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26"/>
      <c r="AA18" s="27"/>
      <c r="AB18" s="26"/>
      <c r="AC18" s="26"/>
      <c r="AD18" s="26"/>
      <c r="AE18" s="26"/>
      <c r="AF18" s="6"/>
      <c r="AG18" s="6"/>
      <c r="AH18" s="17">
        <f t="shared" si="0"/>
        <v>0</v>
      </c>
      <c r="AI18" s="17">
        <f t="shared" si="1"/>
        <v>0</v>
      </c>
    </row>
    <row r="19" spans="1:35" s="4" customFormat="1" ht="30" customHeight="1" x14ac:dyDescent="0.25">
      <c r="A19" s="21"/>
      <c r="B19" s="9" t="s">
        <v>14</v>
      </c>
      <c r="C19" s="7">
        <f>88.3+16.8</f>
        <v>105.1</v>
      </c>
      <c r="D19" s="10">
        <v>19.2</v>
      </c>
      <c r="E19" s="6">
        <f t="shared" si="2"/>
        <v>2018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7"/>
      <c r="AB19" s="26"/>
      <c r="AC19" s="26"/>
      <c r="AD19" s="26"/>
      <c r="AE19" s="26"/>
      <c r="AF19" s="6"/>
      <c r="AG19" s="6"/>
      <c r="AH19" s="17">
        <f t="shared" si="0"/>
        <v>0</v>
      </c>
      <c r="AI19" s="17">
        <f t="shared" si="1"/>
        <v>0</v>
      </c>
    </row>
    <row r="20" spans="1:35" s="4" customFormat="1" ht="30" customHeight="1" x14ac:dyDescent="0.25">
      <c r="A20" s="54"/>
      <c r="B20" s="56" t="s">
        <v>15</v>
      </c>
      <c r="C20" s="58">
        <v>36.799999999999997</v>
      </c>
      <c r="D20" s="60">
        <v>43.1</v>
      </c>
      <c r="E20" s="62">
        <f t="shared" si="2"/>
        <v>1586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3"/>
      <c r="AB20" s="32"/>
      <c r="AC20" s="32"/>
      <c r="AD20" s="32"/>
      <c r="AE20" s="32"/>
      <c r="AF20" s="24"/>
      <c r="AG20" s="24"/>
      <c r="AH20" s="34">
        <f t="shared" si="0"/>
        <v>0</v>
      </c>
      <c r="AI20" s="34">
        <f t="shared" si="1"/>
        <v>0</v>
      </c>
    </row>
    <row r="21" spans="1:35" s="4" customFormat="1" ht="1.5" customHeight="1" x14ac:dyDescent="0.25">
      <c r="A21" s="55"/>
      <c r="B21" s="57"/>
      <c r="C21" s="59"/>
      <c r="D21" s="61"/>
      <c r="E21" s="63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6"/>
      <c r="AB21" s="35"/>
      <c r="AC21" s="35"/>
      <c r="AD21" s="35"/>
      <c r="AE21" s="35"/>
      <c r="AF21" s="25"/>
      <c r="AG21" s="25"/>
      <c r="AH21" s="37">
        <f t="shared" si="0"/>
        <v>0</v>
      </c>
      <c r="AI21" s="37">
        <f t="shared" si="1"/>
        <v>0</v>
      </c>
    </row>
    <row r="22" spans="1:35" s="4" customFormat="1" ht="30" customHeight="1" x14ac:dyDescent="0.25">
      <c r="A22" s="21"/>
      <c r="B22" s="9" t="s">
        <v>16</v>
      </c>
      <c r="C22" s="7">
        <v>36.799999999999997</v>
      </c>
      <c r="D22" s="10">
        <v>22.9</v>
      </c>
      <c r="E22" s="6">
        <f t="shared" si="2"/>
        <v>843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7"/>
      <c r="AB22" s="26"/>
      <c r="AC22" s="26"/>
      <c r="AD22" s="26"/>
      <c r="AE22" s="26"/>
      <c r="AF22" s="6"/>
      <c r="AG22" s="6"/>
      <c r="AH22" s="17">
        <f t="shared" si="0"/>
        <v>0</v>
      </c>
      <c r="AI22" s="17">
        <f t="shared" si="1"/>
        <v>0</v>
      </c>
    </row>
    <row r="23" spans="1:35" s="4" customFormat="1" ht="30" customHeight="1" x14ac:dyDescent="0.25">
      <c r="A23" s="21"/>
      <c r="B23" s="9" t="s">
        <v>17</v>
      </c>
      <c r="C23" s="12">
        <v>24</v>
      </c>
      <c r="D23" s="10">
        <v>7.2</v>
      </c>
      <c r="E23" s="6">
        <f t="shared" si="2"/>
        <v>173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8"/>
      <c r="AB23" s="6"/>
      <c r="AC23" s="6"/>
      <c r="AD23" s="6"/>
      <c r="AE23" s="6"/>
      <c r="AF23" s="6"/>
      <c r="AG23" s="6"/>
      <c r="AH23" s="17"/>
      <c r="AI23" s="17"/>
    </row>
    <row r="24" spans="1:35" s="4" customFormat="1" ht="30" customHeight="1" x14ac:dyDescent="0.25">
      <c r="A24" s="21"/>
      <c r="B24" s="9" t="s">
        <v>20</v>
      </c>
      <c r="C24" s="12">
        <v>37</v>
      </c>
      <c r="D24" s="10">
        <v>15.38</v>
      </c>
      <c r="E24" s="6">
        <f t="shared" si="2"/>
        <v>569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8"/>
      <c r="AB24" s="6"/>
      <c r="AC24" s="6"/>
      <c r="AD24" s="6"/>
      <c r="AE24" s="6"/>
      <c r="AF24" s="6"/>
      <c r="AG24" s="6"/>
      <c r="AH24" s="17"/>
      <c r="AI24" s="17"/>
    </row>
    <row r="25" spans="1:35" s="4" customFormat="1" ht="36" customHeight="1" x14ac:dyDescent="0.25">
      <c r="A25" s="38">
        <v>3</v>
      </c>
      <c r="B25" s="22" t="s">
        <v>40</v>
      </c>
      <c r="C25" s="30">
        <v>315</v>
      </c>
      <c r="D25" s="30">
        <v>14.87</v>
      </c>
      <c r="E25" s="29">
        <f>D25*C25</f>
        <v>4684.05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>
        <v>70</v>
      </c>
      <c r="Y25" s="6">
        <f>X25*D25</f>
        <v>1040.8999999999999</v>
      </c>
      <c r="Z25" s="6">
        <v>70</v>
      </c>
      <c r="AA25" s="6">
        <f>Z25*D25</f>
        <v>1040.8999999999999</v>
      </c>
      <c r="AB25" s="6">
        <v>70</v>
      </c>
      <c r="AC25" s="6">
        <f>AB25*D25</f>
        <v>1040.8999999999999</v>
      </c>
      <c r="AD25" s="6">
        <v>70</v>
      </c>
      <c r="AE25" s="6">
        <f>AD25*D25</f>
        <v>1040.8999999999999</v>
      </c>
      <c r="AF25" s="6">
        <v>35</v>
      </c>
      <c r="AG25" s="6">
        <f>AF25*D25</f>
        <v>520.44999999999993</v>
      </c>
      <c r="AH25" s="17">
        <f>X25+Z25+AB25+AD25+AF25</f>
        <v>315</v>
      </c>
      <c r="AI25" s="17">
        <f>Y25+AA25+AC25+AE25+AG25</f>
        <v>4684.0499999999993</v>
      </c>
    </row>
    <row r="26" spans="1:35" s="4" customFormat="1" ht="30" customHeight="1" x14ac:dyDescent="0.25">
      <c r="A26" s="21"/>
      <c r="B26" s="19" t="s">
        <v>18</v>
      </c>
      <c r="C26" s="15">
        <f>C6+C7+C25</f>
        <v>2019</v>
      </c>
      <c r="D26" s="14"/>
      <c r="E26" s="16">
        <f>SUM(E8:E25)+E6</f>
        <v>33448.050000000003</v>
      </c>
      <c r="F26" s="16">
        <f t="shared" ref="F26:X26" si="3">SUM(F6:F24)</f>
        <v>0</v>
      </c>
      <c r="G26" s="16">
        <f t="shared" si="3"/>
        <v>1200</v>
      </c>
      <c r="H26" s="16">
        <f t="shared" si="3"/>
        <v>0</v>
      </c>
      <c r="I26" s="16">
        <f t="shared" si="3"/>
        <v>1500</v>
      </c>
      <c r="J26" s="16">
        <f t="shared" si="3"/>
        <v>0</v>
      </c>
      <c r="K26" s="16">
        <f t="shared" si="3"/>
        <v>2000</v>
      </c>
      <c r="L26" s="16">
        <f t="shared" si="3"/>
        <v>0</v>
      </c>
      <c r="M26" s="16">
        <f t="shared" si="3"/>
        <v>2000</v>
      </c>
      <c r="N26" s="16">
        <f t="shared" si="3"/>
        <v>0</v>
      </c>
      <c r="O26" s="16">
        <f t="shared" si="3"/>
        <v>2100</v>
      </c>
      <c r="P26" s="16">
        <f t="shared" si="3"/>
        <v>0</v>
      </c>
      <c r="Q26" s="16">
        <f t="shared" si="3"/>
        <v>2100</v>
      </c>
      <c r="R26" s="16">
        <f t="shared" si="3"/>
        <v>0</v>
      </c>
      <c r="S26" s="16">
        <f t="shared" si="3"/>
        <v>2100</v>
      </c>
      <c r="T26" s="16">
        <f t="shared" si="3"/>
        <v>0</v>
      </c>
      <c r="U26" s="16">
        <f t="shared" si="3"/>
        <v>2100</v>
      </c>
      <c r="V26" s="16">
        <f t="shared" si="3"/>
        <v>35</v>
      </c>
      <c r="W26" s="16">
        <f t="shared" si="3"/>
        <v>2114.5</v>
      </c>
      <c r="X26" s="16">
        <f t="shared" si="3"/>
        <v>50</v>
      </c>
      <c r="Y26" s="16">
        <f t="shared" ref="Y26:AI26" si="4">SUM(Y6:Y25)</f>
        <v>2079.8999999999996</v>
      </c>
      <c r="Z26" s="16">
        <f t="shared" si="4"/>
        <v>130</v>
      </c>
      <c r="AA26" s="16">
        <f t="shared" si="4"/>
        <v>1922.8999999999999</v>
      </c>
      <c r="AB26" s="16">
        <f t="shared" si="4"/>
        <v>130</v>
      </c>
      <c r="AC26" s="16">
        <f t="shared" si="4"/>
        <v>1922.8999999999999</v>
      </c>
      <c r="AD26" s="16">
        <f t="shared" si="4"/>
        <v>130</v>
      </c>
      <c r="AE26" s="16">
        <f t="shared" si="4"/>
        <v>1922.8999999999999</v>
      </c>
      <c r="AF26" s="16">
        <f t="shared" si="4"/>
        <v>95</v>
      </c>
      <c r="AG26" s="16">
        <f t="shared" si="4"/>
        <v>1402.4499999999998</v>
      </c>
      <c r="AH26" s="17">
        <f t="shared" si="4"/>
        <v>1544</v>
      </c>
      <c r="AI26" s="17">
        <f t="shared" si="4"/>
        <v>22937.55</v>
      </c>
    </row>
    <row r="27" spans="1:35" x14ac:dyDescent="0.25"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</sheetData>
  <mergeCells count="26">
    <mergeCell ref="A20:A21"/>
    <mergeCell ref="B20:B21"/>
    <mergeCell ref="C20:C21"/>
    <mergeCell ref="D20:D21"/>
    <mergeCell ref="E20:E21"/>
    <mergeCell ref="F4:I4"/>
    <mergeCell ref="AD5:AE5"/>
    <mergeCell ref="A1:AI1"/>
    <mergeCell ref="A2:AI2"/>
    <mergeCell ref="A3:AI3"/>
    <mergeCell ref="B4:E4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H4:AI5"/>
    <mergeCell ref="Z5:AA5"/>
    <mergeCell ref="AF5:AG5"/>
    <mergeCell ref="AB5:AC5"/>
    <mergeCell ref="J4:A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Объемы производства на 26-27год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Юрьев Владимир Александрович</cp:lastModifiedBy>
  <cp:lastPrinted>2026-09-17T01:00:32Z</cp:lastPrinted>
  <dcterms:created xsi:type="dcterms:W3CDTF">2015-06-05T18:19:34Z</dcterms:created>
  <dcterms:modified xsi:type="dcterms:W3CDTF">2026-09-17T01:01:51Z</dcterms:modified>
</cp:coreProperties>
</file>